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35" activeTab="0"/>
  </bookViews>
  <sheets>
    <sheet name="Нижбирок-35" sheetId="1" r:id="rId1"/>
  </sheets>
  <definedNames/>
  <calcPr fullCalcOnLoad="1"/>
</workbook>
</file>

<file path=xl/sharedStrings.xml><?xml version="1.0" encoding="utf-8"?>
<sst xmlns="http://schemas.openxmlformats.org/spreadsheetml/2006/main" count="167" uniqueCount="156">
  <si>
    <t>Тип т-ра</t>
  </si>
  <si>
    <t>S т-ра, кВА =</t>
  </si>
  <si>
    <t>Uk, % =</t>
  </si>
  <si>
    <t>у/д-11</t>
  </si>
  <si>
    <t>U ном НН, кВ =</t>
  </si>
  <si>
    <t>І кз НН мах, А =</t>
  </si>
  <si>
    <t>І кз НН міn, А =</t>
  </si>
  <si>
    <t>Іном ВН, А =</t>
  </si>
  <si>
    <t>Іном НН, А =</t>
  </si>
  <si>
    <t>К(3) сх ВН =</t>
  </si>
  <si>
    <t>/5</t>
  </si>
  <si>
    <t xml:space="preserve">Квр Н = </t>
  </si>
  <si>
    <t xml:space="preserve">Квр В = </t>
  </si>
  <si>
    <t>К ап =</t>
  </si>
  <si>
    <t>К одн =</t>
  </si>
  <si>
    <t xml:space="preserve">ε = </t>
  </si>
  <si>
    <t>Кн=</t>
  </si>
  <si>
    <t xml:space="preserve">Кч дзт = </t>
  </si>
  <si>
    <t>Ідч, А =</t>
  </si>
  <si>
    <t xml:space="preserve">Ітч, А = </t>
  </si>
  <si>
    <t xml:space="preserve">Інб" , А = </t>
  </si>
  <si>
    <t xml:space="preserve">Інб' , А = </t>
  </si>
  <si>
    <t xml:space="preserve">Інб"' , А = </t>
  </si>
  <si>
    <t>Інб, А =</t>
  </si>
  <si>
    <t>ΔІд, А =</t>
  </si>
  <si>
    <t>Група тр-ра</t>
  </si>
  <si>
    <r>
      <t>Блок. по 2-й гарм. І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</t>
    </r>
  </si>
  <si>
    <t>Вкл.</t>
  </si>
  <si>
    <r>
      <t>Блок. по 5-й гарм. І</t>
    </r>
    <r>
      <rPr>
        <i/>
        <vertAlign val="sub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</t>
    </r>
  </si>
  <si>
    <t>Робота ДТ</t>
  </si>
  <si>
    <t xml:space="preserve">Ід0, А = </t>
  </si>
  <si>
    <t>К =</t>
  </si>
  <si>
    <t xml:space="preserve">Тдт, с = </t>
  </si>
  <si>
    <t>Iдч, А=</t>
  </si>
  <si>
    <t>Iтч, А=</t>
  </si>
  <si>
    <t>Кч дзт=</t>
  </si>
  <si>
    <t>4</t>
  </si>
  <si>
    <r>
      <rPr>
        <sz val="10"/>
        <rFont val="Calibri"/>
        <family val="2"/>
      </rPr>
      <t>∆</t>
    </r>
    <r>
      <rPr>
        <sz val="10"/>
        <rFont val="Arial"/>
        <family val="2"/>
      </rPr>
      <t>U РПН, % =</t>
    </r>
  </si>
  <si>
    <t>Константа</t>
  </si>
  <si>
    <t>Подстанция</t>
  </si>
  <si>
    <t>Исходные данные</t>
  </si>
  <si>
    <t>U ср ВН, кВ =</t>
  </si>
  <si>
    <t>Схема соединения</t>
  </si>
  <si>
    <t>к-во ст. рег</t>
  </si>
  <si>
    <t>% рег (шаг)</t>
  </si>
  <si>
    <t>Примем Ірас, А =</t>
  </si>
  <si>
    <t>(ток нагрузки стороны НН)</t>
  </si>
  <si>
    <t>Вибор ТТ</t>
  </si>
  <si>
    <t>n тт Н =</t>
  </si>
  <si>
    <t>n тт В =</t>
  </si>
  <si>
    <r>
      <rPr>
        <b/>
        <sz val="14"/>
        <rFont val="Arial"/>
        <family val="2"/>
      </rPr>
      <t>n</t>
    </r>
    <r>
      <rPr>
        <b/>
        <sz val="10"/>
        <rFont val="Arial"/>
        <family val="2"/>
      </rPr>
      <t>тт:</t>
    </r>
  </si>
  <si>
    <t>Проверка ТТ</t>
  </si>
  <si>
    <t>Вибор уставок</t>
  </si>
  <si>
    <t xml:space="preserve">Примем Квр Н = </t>
  </si>
  <si>
    <t xml:space="preserve">Примем Квр В = </t>
  </si>
  <si>
    <t xml:space="preserve">Ід0 (2ст), А = </t>
  </si>
  <si>
    <t xml:space="preserve">Іт огр (2ст), А = </t>
  </si>
  <si>
    <t xml:space="preserve">Примем Iд0 = </t>
  </si>
  <si>
    <t xml:space="preserve">Примем Iт огр = </t>
  </si>
  <si>
    <t>питания и К = 0,5 для тр-ров с питанием</t>
  </si>
  <si>
    <t>как с высшей, так и с низшей стороны</t>
  </si>
  <si>
    <t xml:space="preserve">Кодн = 1 для т-ра без расщепленных обмоток </t>
  </si>
  <si>
    <t>или 0,5 для т-ра с расщепленими обмотками</t>
  </si>
  <si>
    <t xml:space="preserve">І огр, А = </t>
  </si>
  <si>
    <t>(для расчета Кт)</t>
  </si>
  <si>
    <t>Iогр скоррект. по принятому Кт =</t>
  </si>
  <si>
    <t xml:space="preserve">Кт = </t>
  </si>
  <si>
    <t>Примем Кт =</t>
  </si>
  <si>
    <t xml:space="preserve">Ід ср ч = </t>
  </si>
  <si>
    <t xml:space="preserve">Ід отс, А = </t>
  </si>
  <si>
    <t>Кч отс =</t>
  </si>
  <si>
    <t>Уставки меню конфигурация</t>
  </si>
  <si>
    <t>Ктт НН =</t>
  </si>
  <si>
    <t xml:space="preserve">Ктт ВН = </t>
  </si>
  <si>
    <t xml:space="preserve">Коэффициент распределения торм. К = 1 для односторньего </t>
  </si>
  <si>
    <t>Коэффициент распред.тормож.ВН и НН=</t>
  </si>
  <si>
    <t xml:space="preserve">Коэф. Выр. Кв нн = </t>
  </si>
  <si>
    <t xml:space="preserve">Коэф. Выр. Кв вн = </t>
  </si>
  <si>
    <t>Уставки меню ДО (І ст - отсечка)</t>
  </si>
  <si>
    <t>Робота ДО</t>
  </si>
  <si>
    <t>Тдо, с =</t>
  </si>
  <si>
    <r>
      <t>Уровень 2-й гарм. І</t>
    </r>
    <r>
      <rPr>
        <i/>
        <vertAlign val="subscript"/>
        <sz val="10"/>
        <rFont val="Arial"/>
        <family val="2"/>
      </rPr>
      <t xml:space="preserve">2, </t>
    </r>
    <r>
      <rPr>
        <i/>
        <sz val="10"/>
        <rFont val="Arial"/>
        <family val="2"/>
      </rPr>
      <t xml:space="preserve">% </t>
    </r>
  </si>
  <si>
    <r>
      <t>Уровень 5-ї гарм. І</t>
    </r>
    <r>
      <rPr>
        <i/>
        <vertAlign val="subscript"/>
        <sz val="10"/>
        <rFont val="Arial"/>
        <family val="2"/>
      </rPr>
      <t xml:space="preserve">5, </t>
    </r>
    <r>
      <rPr>
        <i/>
        <sz val="10"/>
        <rFont val="Arial"/>
        <family val="2"/>
      </rPr>
      <t xml:space="preserve">% </t>
    </r>
  </si>
  <si>
    <t>Откл.</t>
  </si>
  <si>
    <t>Уставки меню ДТ (ІІ ст - с торможением)</t>
  </si>
  <si>
    <t>Іт огр, А =</t>
  </si>
  <si>
    <r>
      <t>Уровень 5-й гарм. І</t>
    </r>
    <r>
      <rPr>
        <i/>
        <vertAlign val="subscript"/>
        <sz val="10"/>
        <rFont val="Arial"/>
        <family val="2"/>
      </rPr>
      <t xml:space="preserve">5, </t>
    </r>
    <r>
      <rPr>
        <i/>
        <sz val="10"/>
        <rFont val="Arial"/>
        <family val="2"/>
      </rPr>
      <t xml:space="preserve">% </t>
    </r>
  </si>
  <si>
    <t xml:space="preserve">          Характерные точки зависимости</t>
  </si>
  <si>
    <t>Точка определения чувствительности</t>
  </si>
  <si>
    <t>1 ступень</t>
  </si>
  <si>
    <t>2 ступень</t>
  </si>
  <si>
    <t>Ток торможения</t>
  </si>
  <si>
    <t>Iд ср отс</t>
  </si>
  <si>
    <t>Iд ср дзт</t>
  </si>
  <si>
    <t>Iд отс,А=</t>
  </si>
  <si>
    <t>Iдср ч,А=</t>
  </si>
  <si>
    <t>Кч отс=</t>
  </si>
  <si>
    <t>Приемем n  тт Н =</t>
  </si>
  <si>
    <t>Стр. 1</t>
  </si>
  <si>
    <t>Стр. 2</t>
  </si>
  <si>
    <t>Стр. 3</t>
  </si>
  <si>
    <t>Імах В (расч), А =</t>
  </si>
  <si>
    <t xml:space="preserve">Примем Iд отс = </t>
  </si>
  <si>
    <t>2</t>
  </si>
  <si>
    <t>2.1</t>
  </si>
  <si>
    <t>2.2</t>
  </si>
  <si>
    <t>3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</si>
  <si>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</si>
  <si>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</si>
  <si>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</si>
  <si>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</si>
  <si>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</si>
  <si>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</si>
  <si>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</si>
  <si>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</si>
  <si>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</si>
  <si>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</si>
  <si>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</si>
  <si>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</si>
  <si>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</si>
  <si>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</si>
  <si>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</si>
  <si>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</si>
  <si>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</si>
  <si>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</si>
  <si>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</si>
  <si>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</si>
  <si>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В случае возможного увеличения загрузки трансформатора</t>
  </si>
  <si>
    <t>целесообразно принимать Квр Н=1</t>
  </si>
  <si>
    <t xml:space="preserve"> </t>
  </si>
  <si>
    <t>Стр. 4</t>
  </si>
  <si>
    <r>
      <t>В таблицу п. 1 "Исходные данные" ввести выделенные</t>
    </r>
    <r>
      <rPr>
        <b/>
        <i/>
        <sz val="10"/>
        <color indexed="17"/>
        <rFont val="Arial"/>
        <family val="2"/>
      </rPr>
      <t xml:space="preserve"> зеленым</t>
    </r>
    <r>
      <rPr>
        <sz val="10"/>
        <rFont val="Arial"/>
        <family val="2"/>
      </rPr>
      <t xml:space="preserve"> данные для расчета: номинальную мощность трансформатора (</t>
    </r>
    <r>
      <rPr>
        <b/>
        <i/>
        <sz val="10"/>
        <color indexed="17"/>
        <rFont val="Arial"/>
        <family val="2"/>
      </rPr>
      <t>Sт-ра</t>
    </r>
    <r>
      <rPr>
        <sz val="10"/>
        <rFont val="Arial"/>
        <family val="2"/>
      </rPr>
      <t xml:space="preserve">), </t>
    </r>
  </si>
  <si>
    <r>
      <t>номинальное напряжение  стороны ВН в среднем положении РПН (</t>
    </r>
    <r>
      <rPr>
        <b/>
        <i/>
        <sz val="10"/>
        <color indexed="17"/>
        <rFont val="Arial"/>
        <family val="2"/>
      </rPr>
      <t>Uср ВН</t>
    </r>
    <r>
      <rPr>
        <sz val="10"/>
        <rFont val="Arial"/>
        <family val="2"/>
      </rPr>
      <t>), номинальное напряжение стороны низшего напряжения</t>
    </r>
    <r>
      <rPr>
        <sz val="10"/>
        <rFont val="Arial"/>
        <family val="2"/>
      </rPr>
      <t xml:space="preserve"> </t>
    </r>
  </si>
  <si>
    <r>
      <t>(Uном НН), максимальный    сквозной ток КЗ и минимальный ток КЗ в конце зоны защиты (</t>
    </r>
    <r>
      <rPr>
        <b/>
        <i/>
        <sz val="10"/>
        <color indexed="17"/>
        <rFont val="Arial"/>
        <family val="2"/>
      </rPr>
      <t>Iкз НН мах</t>
    </r>
    <r>
      <rPr>
        <sz val="10"/>
        <rFont val="Arial"/>
        <family val="2"/>
      </rPr>
      <t xml:space="preserve"> и</t>
    </r>
    <r>
      <rPr>
        <b/>
        <i/>
        <sz val="10"/>
        <color indexed="17"/>
        <rFont val="Arial"/>
        <family val="2"/>
      </rPr>
      <t xml:space="preserve"> Iкз НН мin</t>
    </r>
    <r>
      <rPr>
        <sz val="10"/>
        <rFont val="Arial"/>
        <family val="2"/>
      </rPr>
      <t xml:space="preserve">), коэффициент схемы </t>
    </r>
  </si>
  <si>
    <r>
      <t>соединения трансформаторов тока  и входов реле на стороне ВН для трехфазного режима</t>
    </r>
    <r>
      <rPr>
        <b/>
        <i/>
        <sz val="10"/>
        <color indexed="17"/>
        <rFont val="Arial"/>
        <family val="2"/>
      </rPr>
      <t xml:space="preserve"> К(3) сх ВН</t>
    </r>
    <r>
      <rPr>
        <sz val="10"/>
        <rFont val="Arial"/>
        <family val="2"/>
      </rPr>
      <t>, количество ступеней регулироввания</t>
    </r>
  </si>
  <si>
    <r>
      <t>РПН (к-во ст. рег), шаг ступени регулирования (</t>
    </r>
    <r>
      <rPr>
        <b/>
        <i/>
        <sz val="10"/>
        <color indexed="17"/>
        <rFont val="Arial"/>
        <family val="2"/>
      </rPr>
      <t>%рег</t>
    </r>
    <r>
      <rPr>
        <sz val="10"/>
        <rFont val="Arial"/>
        <family val="2"/>
      </rPr>
      <t>). Остальные данные таблицы не имеют выделения цветом, носят информационный</t>
    </r>
  </si>
  <si>
    <t xml:space="preserve"> характер или расчитываются автоматически. </t>
  </si>
  <si>
    <r>
      <t>В пункте "</t>
    </r>
    <r>
      <rPr>
        <b/>
        <i/>
        <sz val="10"/>
        <color indexed="17"/>
        <rFont val="Arial"/>
        <family val="2"/>
      </rPr>
      <t>Примем Iрас, А=</t>
    </r>
    <r>
      <rPr>
        <sz val="10"/>
        <rFont val="Arial"/>
        <family val="2"/>
      </rPr>
      <t xml:space="preserve">" вносят максимальный расчетный ток нагрузки трансформатора, приведенный к стороне НН. </t>
    </r>
  </si>
  <si>
    <t>Программа автоматически расчитывает рекоменованные значения коэффициентов трансформации ТТ (n тт Н и n тт В) по длительной токовой</t>
  </si>
  <si>
    <r>
      <t xml:space="preserve">нагрузке при </t>
    </r>
    <r>
      <rPr>
        <b/>
        <i/>
        <sz val="10"/>
        <color indexed="17"/>
        <rFont val="Arial"/>
        <family val="2"/>
      </rPr>
      <t xml:space="preserve"> Iрас</t>
    </r>
    <r>
      <rPr>
        <sz val="10"/>
        <rFont val="Arial"/>
        <family val="2"/>
      </rPr>
      <t>.</t>
    </r>
  </si>
  <si>
    <r>
      <t xml:space="preserve"> Исходя из рекомендованых или по другим соображениям заполняют пункты "</t>
    </r>
    <r>
      <rPr>
        <b/>
        <i/>
        <sz val="10"/>
        <color indexed="17"/>
        <rFont val="Arial"/>
        <family val="2"/>
      </rPr>
      <t>Приемем n  тт Н =</t>
    </r>
    <r>
      <rPr>
        <sz val="10"/>
        <rFont val="Arial"/>
        <family val="2"/>
      </rPr>
      <t>" и  "</t>
    </r>
    <r>
      <rPr>
        <b/>
        <i/>
        <sz val="10"/>
        <color indexed="17"/>
        <rFont val="Arial"/>
        <family val="2"/>
      </rPr>
      <t>Приемем n  тт В =</t>
    </r>
    <r>
      <rPr>
        <sz val="10"/>
        <rFont val="Arial"/>
        <family val="0"/>
      </rPr>
      <t xml:space="preserve">". При этом </t>
    </r>
  </si>
  <si>
    <r>
      <rPr>
        <b/>
        <i/>
        <sz val="10"/>
        <color indexed="17"/>
        <rFont val="Arial"/>
        <family val="2"/>
      </rPr>
      <t>n  тт Н</t>
    </r>
    <r>
      <rPr>
        <sz val="10"/>
        <rFont val="Arial"/>
        <family val="2"/>
      </rPr>
      <t xml:space="preserve"> обязательно принимают больше рекомендованного, а</t>
    </r>
    <r>
      <rPr>
        <b/>
        <i/>
        <sz val="10"/>
        <color indexed="17"/>
        <rFont val="Arial"/>
        <family val="2"/>
      </rPr>
      <t xml:space="preserve"> n  тт В </t>
    </r>
    <r>
      <rPr>
        <sz val="10"/>
        <rFont val="Arial"/>
        <family val="2"/>
      </rPr>
      <t xml:space="preserve">удобно принимать максимально близко к рекомендованному.  </t>
    </r>
  </si>
  <si>
    <r>
      <t xml:space="preserve">Программа автоматически проверяет принятый </t>
    </r>
    <r>
      <rPr>
        <b/>
        <i/>
        <sz val="10"/>
        <color indexed="17"/>
        <rFont val="Arial"/>
        <family val="2"/>
      </rPr>
      <t>n  тт В</t>
    </r>
    <r>
      <rPr>
        <sz val="10"/>
        <rFont val="Arial"/>
        <family val="2"/>
      </rPr>
      <t xml:space="preserve"> на допустимую токовую нагрузку цепей тока стороны ВН и выдает сообщение</t>
    </r>
  </si>
  <si>
    <t>Программа автоматически расчитывает значение коэффициента выравнивания Квр Н, которое может быть принято или нет (может быть</t>
  </si>
  <si>
    <r>
      <t>принято  Квр Н=1) и после заполнения пункта "</t>
    </r>
    <r>
      <rPr>
        <b/>
        <i/>
        <sz val="10"/>
        <color indexed="17"/>
        <rFont val="Arial"/>
        <family val="2"/>
      </rPr>
      <t>Примем Квр Н=</t>
    </r>
    <r>
      <rPr>
        <sz val="10"/>
        <rFont val="Arial"/>
        <family val="2"/>
      </rPr>
      <t xml:space="preserve">" расчитывается значение Квр В. Принятое в качестве уставки значение    </t>
    </r>
  </si>
  <si>
    <t xml:space="preserve">Квр В должно быть максимально близко к расчитанному, что автоматически проверяется путем сравнения погрешности определения  </t>
  </si>
  <si>
    <r>
      <t>дифференциального тока ΔІд  с допустимой и выдачи сообщения "</t>
    </r>
    <r>
      <rPr>
        <b/>
        <i/>
        <sz val="10"/>
        <color indexed="10"/>
        <rFont val="Arial"/>
        <family val="2"/>
      </rPr>
      <t>ХОРОШО!</t>
    </r>
    <r>
      <rPr>
        <sz val="10"/>
        <rFont val="Arial"/>
        <family val="2"/>
      </rPr>
      <t>" или "</t>
    </r>
    <r>
      <rPr>
        <b/>
        <i/>
        <sz val="10"/>
        <color indexed="10"/>
        <rFont val="Arial"/>
        <family val="2"/>
      </rPr>
      <t>Пересчитать Квр!</t>
    </r>
    <r>
      <rPr>
        <sz val="10"/>
        <rFont val="Arial"/>
        <family val="2"/>
      </rPr>
      <t xml:space="preserve">".  Далее автоматически </t>
    </r>
  </si>
  <si>
    <r>
      <t>расчитываются остальные значения уставок и необходимо заполнять выделеные зеленым пункты "</t>
    </r>
    <r>
      <rPr>
        <b/>
        <i/>
        <sz val="10"/>
        <color indexed="17"/>
        <rFont val="Arial"/>
        <family val="2"/>
      </rPr>
      <t>Примем…</t>
    </r>
    <r>
      <rPr>
        <sz val="10"/>
        <rFont val="Arial"/>
        <family val="0"/>
      </rPr>
      <t xml:space="preserve">" их  принимаемыми  </t>
    </r>
  </si>
  <si>
    <t>значениями. При этом после ввода принятого значения коэффициента торможения Кт автоматически пересчитывается полученное значение</t>
  </si>
  <si>
    <r>
      <t>тока ограничения Iогр, после заполнения всех пунктов  "</t>
    </r>
    <r>
      <rPr>
        <b/>
        <i/>
        <sz val="10"/>
        <color indexed="17"/>
        <rFont val="Arial"/>
        <family val="2"/>
      </rPr>
      <t>Примем…</t>
    </r>
    <r>
      <rPr>
        <sz val="10"/>
        <rFont val="Arial"/>
        <family val="2"/>
      </rPr>
      <t xml:space="preserve">"   автоматически заполняются таблицы принятых уставок, раситываются </t>
    </r>
  </si>
  <si>
    <t>чувствительности.</t>
  </si>
  <si>
    <t xml:space="preserve">характерные точки тормозной характеристики, строится ее график, расчитываются и заносятся в таблицу значения коэффициентов </t>
  </si>
  <si>
    <r>
      <rPr>
        <b/>
        <i/>
        <sz val="10"/>
        <color indexed="10"/>
        <rFont val="Arial"/>
        <family val="2"/>
      </rPr>
      <t>ХОРОШО!</t>
    </r>
    <r>
      <rPr>
        <sz val="10"/>
        <rFont val="Arial"/>
        <family val="2"/>
      </rPr>
      <t xml:space="preserve"> или предложение</t>
    </r>
    <r>
      <rPr>
        <b/>
        <i/>
        <sz val="10"/>
        <color indexed="10"/>
        <rFont val="Arial"/>
        <family val="2"/>
      </rPr>
      <t xml:space="preserve"> УВЕЛИЧИТЬ n  тт В! , </t>
    </r>
    <r>
      <rPr>
        <sz val="10"/>
        <rFont val="Arial"/>
        <family val="2"/>
      </rPr>
      <t xml:space="preserve">которое следует выполнить. </t>
    </r>
    <r>
      <rPr>
        <b/>
        <i/>
        <sz val="10"/>
        <color indexed="10"/>
        <rFont val="Arial"/>
        <family val="2"/>
      </rPr>
      <t xml:space="preserve"> </t>
    </r>
  </si>
  <si>
    <t>Приемем n  тт В =</t>
  </si>
  <si>
    <t>Нижбирок, Т-1</t>
  </si>
  <si>
    <t>(Название ПС, присоединения)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</si>
</sst>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i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u val="single"/>
      <sz val="10"/>
      <color indexed="17"/>
      <name val="Arial"/>
      <family val="2"/>
    </font>
    <font>
      <b/>
      <i/>
      <u val="single"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b/>
      <i/>
      <sz val="10"/>
      <color indexed="17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8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189" fontId="0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0" borderId="17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189" fontId="63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6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/>
    </xf>
    <xf numFmtId="49" fontId="0" fillId="0" borderId="21" xfId="0" applyNumberForma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5" xfId="0" applyFill="1" applyBorder="1" applyAlignment="1">
      <alignment/>
    </xf>
    <xf numFmtId="49" fontId="0" fillId="5" borderId="0" xfId="0" applyNumberFormat="1" applyFont="1" applyFill="1" applyBorder="1" applyAlignment="1">
      <alignment/>
    </xf>
    <xf numFmtId="0" fontId="0" fillId="5" borderId="0" xfId="0" applyFill="1" applyAlignment="1">
      <alignment/>
    </xf>
    <xf numFmtId="49" fontId="3" fillId="0" borderId="14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41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55"/>
          <c:w val="0.756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'Нижбирок-35'!$B$78</c:f>
              <c:strCache>
                <c:ptCount val="1"/>
                <c:pt idx="0">
                  <c:v>Iд ср дзт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'Нижбирок-35'!$C$79:$F$79</c:f>
              <c:numCache/>
            </c:numRef>
          </c:cat>
          <c:val>
            <c:numRef>
              <c:f>'Нижбирок-35'!$C$78:$F$78</c:f>
              <c:numCache/>
            </c:numRef>
          </c:val>
          <c:smooth val="0"/>
        </c:ser>
        <c:ser>
          <c:idx val="1"/>
          <c:order val="1"/>
          <c:tx>
            <c:strRef>
              <c:f>'Нижбирок-35'!$B$77</c:f>
              <c:strCache>
                <c:ptCount val="1"/>
                <c:pt idx="0">
                  <c:v>Iд ср отс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'Нижбирок-35'!$C$77:$F$77</c:f>
              <c:numCache/>
            </c:numRef>
          </c:val>
          <c:smooth val="0"/>
        </c:ser>
        <c:marker val="1"/>
        <c:axId val="20885554"/>
        <c:axId val="53752259"/>
      </c:lineChart>
      <c:catAx>
        <c:axId val="208855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55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43275"/>
          <c:w val="0.1825"/>
          <c:h val="0.12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80</xdr:row>
      <xdr:rowOff>0</xdr:rowOff>
    </xdr:from>
    <xdr:to>
      <xdr:col>8</xdr:col>
      <xdr:colOff>285750</xdr:colOff>
      <xdr:row>103</xdr:row>
      <xdr:rowOff>104775</xdr:rowOff>
    </xdr:to>
    <xdr:grpSp>
      <xdr:nvGrpSpPr>
        <xdr:cNvPr id="1" name="Группа 7"/>
        <xdr:cNvGrpSpPr>
          <a:grpSpLocks/>
        </xdr:cNvGrpSpPr>
      </xdr:nvGrpSpPr>
      <xdr:grpSpPr>
        <a:xfrm>
          <a:off x="1571625" y="13430250"/>
          <a:ext cx="4867275" cy="3829050"/>
          <a:chOff x="5372100" y="10086975"/>
          <a:chExt cx="4810125" cy="3943350"/>
        </a:xfrm>
        <a:solidFill>
          <a:srgbClr val="FFFFFF"/>
        </a:solidFill>
      </xdr:grpSpPr>
      <xdr:graphicFrame>
        <xdr:nvGraphicFramePr>
          <xdr:cNvPr id="2" name="Диаграмма 4"/>
          <xdr:cNvGraphicFramePr/>
        </xdr:nvGraphicFramePr>
        <xdr:xfrm>
          <a:off x="5610201" y="10086975"/>
          <a:ext cx="4572024" cy="38102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5"/>
          <xdr:cNvSpPr txBox="1">
            <a:spLocks noChangeArrowheads="1"/>
          </xdr:cNvSpPr>
        </xdr:nvSpPr>
        <xdr:spPr>
          <a:xfrm rot="16200000">
            <a:off x="5381720" y="10096833"/>
            <a:ext cx="339114" cy="36978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Дифференциальный ток, А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5372100" y="13784851"/>
            <a:ext cx="4810125" cy="2454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Ток торможения, А (без масштаба)</a:t>
            </a:r>
          </a:p>
        </xdr:txBody>
      </xdr:sp>
    </xdr:grpSp>
    <xdr:clientData/>
  </xdr:twoCellAnchor>
  <xdr:twoCellAnchor>
    <xdr:from>
      <xdr:col>1</xdr:col>
      <xdr:colOff>1085850</xdr:colOff>
      <xdr:row>71</xdr:row>
      <xdr:rowOff>66675</xdr:rowOff>
    </xdr:from>
    <xdr:to>
      <xdr:col>8</xdr:col>
      <xdr:colOff>238125</xdr:colOff>
      <xdr:row>73</xdr:row>
      <xdr:rowOff>57150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552575" y="11972925"/>
          <a:ext cx="4838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ТОРМОЗНАЯ ХАРАКТЕРИСТИКА СТУПЕНЕЙ ДИФЗАЩИТЫ
</a:t>
          </a:r>
        </a:p>
      </xdr:txBody>
    </xdr:sp>
    <xdr:clientData/>
  </xdr:twoCellAnchor>
  <xdr:twoCellAnchor>
    <xdr:from>
      <xdr:col>4</xdr:col>
      <xdr:colOff>685800</xdr:colOff>
      <xdr:row>106</xdr:row>
      <xdr:rowOff>76200</xdr:rowOff>
    </xdr:from>
    <xdr:to>
      <xdr:col>6</xdr:col>
      <xdr:colOff>485775</xdr:colOff>
      <xdr:row>108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619500" y="17716500"/>
          <a:ext cx="18002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Порядок расчета</a:t>
          </a:r>
        </a:p>
      </xdr:txBody>
    </xdr:sp>
    <xdr:clientData/>
  </xdr:twoCellAnchor>
  <xdr:twoCellAnchor>
    <xdr:from>
      <xdr:col>7</xdr:col>
      <xdr:colOff>371475</xdr:colOff>
      <xdr:row>16</xdr:row>
      <xdr:rowOff>180975</xdr:rowOff>
    </xdr:from>
    <xdr:to>
      <xdr:col>11</xdr:col>
      <xdr:colOff>666750</xdr:colOff>
      <xdr:row>25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915025" y="2809875"/>
          <a:ext cx="2733675" cy="13906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наличия существующих трансформаторов тока или  особых соображений по их выбору рекомендуется сразу указывать принятые значения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тт.  При этом должна выполнятся проверка принятых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тт  по допустимой токовой нагрузке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0">
      <selection activeCell="M28" sqref="M28"/>
    </sheetView>
  </sheetViews>
  <sheetFormatPr defaultColWidth="9.140625" defaultRowHeight="12.75"/>
  <cols>
    <col min="1" max="1" width="7.00390625" style="0" customWidth="1"/>
    <col min="2" max="2" width="18.7109375" style="0" customWidth="1"/>
    <col min="5" max="5" width="20.8515625" style="0" customWidth="1"/>
    <col min="9" max="9" width="7.8515625" style="0" customWidth="1"/>
    <col min="11" max="11" width="10.421875" style="0" customWidth="1"/>
    <col min="12" max="12" width="10.140625" style="0" customWidth="1"/>
  </cols>
  <sheetData>
    <row r="1" spans="1:12" ht="12.75">
      <c r="A1" s="50"/>
      <c r="B1" s="34"/>
      <c r="C1" s="34"/>
      <c r="D1" s="34"/>
      <c r="E1" s="34"/>
      <c r="F1" s="34"/>
      <c r="G1" s="34"/>
      <c r="H1" s="34"/>
      <c r="I1" s="34"/>
      <c r="J1" s="34"/>
      <c r="K1" s="34"/>
      <c r="L1" s="31"/>
    </row>
    <row r="2" spans="1:12" ht="15.75">
      <c r="A2" s="58"/>
      <c r="B2" s="1" t="s">
        <v>39</v>
      </c>
      <c r="C2" s="2"/>
      <c r="D2" s="72" t="s">
        <v>154</v>
      </c>
      <c r="L2" s="35"/>
    </row>
    <row r="3" spans="1:12" ht="12.75">
      <c r="A3" s="58"/>
      <c r="D3" s="73" t="s">
        <v>155</v>
      </c>
      <c r="L3" s="35"/>
    </row>
    <row r="4" spans="1:12" ht="12.75">
      <c r="A4" s="52">
        <v>1</v>
      </c>
      <c r="B4" s="5" t="s">
        <v>40</v>
      </c>
      <c r="L4" s="35"/>
    </row>
    <row r="5" spans="1:12" ht="12.75">
      <c r="A5" s="52"/>
      <c r="L5" s="35"/>
    </row>
    <row r="6" spans="1:12" ht="12.75">
      <c r="A6" s="52"/>
      <c r="B6" s="9" t="s">
        <v>0</v>
      </c>
      <c r="C6" s="16"/>
      <c r="E6" s="21" t="s">
        <v>43</v>
      </c>
      <c r="F6" s="17">
        <v>0</v>
      </c>
      <c r="L6" s="35"/>
    </row>
    <row r="7" spans="1:12" ht="12.75">
      <c r="A7" s="52"/>
      <c r="B7" s="21" t="s">
        <v>1</v>
      </c>
      <c r="C7" s="16">
        <v>2500</v>
      </c>
      <c r="D7" s="1"/>
      <c r="E7" s="21" t="s">
        <v>44</v>
      </c>
      <c r="F7" s="17">
        <v>1.78</v>
      </c>
      <c r="L7" s="35"/>
    </row>
    <row r="8" spans="1:12" ht="12.75">
      <c r="A8" s="52"/>
      <c r="B8" s="21" t="s">
        <v>41</v>
      </c>
      <c r="C8" s="16">
        <v>38.5</v>
      </c>
      <c r="E8" s="18" t="s">
        <v>37</v>
      </c>
      <c r="F8" s="9">
        <f>$F$6*$F$7</f>
        <v>0</v>
      </c>
      <c r="L8" s="35"/>
    </row>
    <row r="9" spans="1:12" ht="12.75">
      <c r="A9" s="52"/>
      <c r="B9" s="21" t="s">
        <v>4</v>
      </c>
      <c r="C9" s="16">
        <v>10.5</v>
      </c>
      <c r="E9" s="9"/>
      <c r="F9" s="9"/>
      <c r="L9" s="35"/>
    </row>
    <row r="10" spans="1:12" ht="12.75">
      <c r="A10" s="52"/>
      <c r="B10" s="70" t="s">
        <v>42</v>
      </c>
      <c r="C10" s="16" t="s">
        <v>3</v>
      </c>
      <c r="E10" s="9"/>
      <c r="F10" s="9"/>
      <c r="L10" s="35"/>
    </row>
    <row r="11" spans="1:12" ht="12.75">
      <c r="A11" s="52"/>
      <c r="B11" s="71" t="s">
        <v>2</v>
      </c>
      <c r="C11" s="16">
        <v>6.05</v>
      </c>
      <c r="E11" s="10"/>
      <c r="F11" s="9"/>
      <c r="L11" s="35"/>
    </row>
    <row r="12" spans="1:12" ht="12.75">
      <c r="A12" s="52"/>
      <c r="B12" s="21" t="s">
        <v>5</v>
      </c>
      <c r="C12" s="16">
        <v>1292</v>
      </c>
      <c r="E12" s="18" t="s">
        <v>7</v>
      </c>
      <c r="F12" s="19">
        <f>$C$7/(SQRT(3)*$C$8)</f>
        <v>37.490277220105575</v>
      </c>
      <c r="L12" s="35"/>
    </row>
    <row r="13" spans="1:12" ht="12.75">
      <c r="A13" s="52"/>
      <c r="B13" s="21" t="s">
        <v>6</v>
      </c>
      <c r="C13" s="16">
        <v>1272</v>
      </c>
      <c r="E13" s="18" t="s">
        <v>8</v>
      </c>
      <c r="F13" s="19">
        <f>$C$7/(SQRT(3)*$C$9)</f>
        <v>137.46434980705374</v>
      </c>
      <c r="L13" s="35"/>
    </row>
    <row r="14" spans="1:12" ht="12.75">
      <c r="A14" s="52"/>
      <c r="B14" s="21" t="s">
        <v>9</v>
      </c>
      <c r="C14" s="16">
        <v>1</v>
      </c>
      <c r="E14" s="3"/>
      <c r="F14" s="4"/>
      <c r="L14" s="35"/>
    </row>
    <row r="15" spans="1:12" ht="12.75">
      <c r="A15" s="52"/>
      <c r="E15" s="20" t="s">
        <v>45</v>
      </c>
      <c r="F15" s="45">
        <v>137</v>
      </c>
      <c r="G15" s="47" t="s">
        <v>46</v>
      </c>
      <c r="H15" s="47"/>
      <c r="L15" s="35"/>
    </row>
    <row r="16" spans="1:12" ht="12.75">
      <c r="A16" s="52" t="s">
        <v>103</v>
      </c>
      <c r="B16" s="5" t="s">
        <v>47</v>
      </c>
      <c r="G16" s="47"/>
      <c r="H16" s="47"/>
      <c r="L16" s="35"/>
    </row>
    <row r="17" spans="1:12" ht="18">
      <c r="A17" s="52"/>
      <c r="F17" s="1" t="s">
        <v>50</v>
      </c>
      <c r="L17" s="35"/>
    </row>
    <row r="18" spans="1:12" ht="12.75">
      <c r="A18" s="52" t="s">
        <v>104</v>
      </c>
      <c r="B18" s="18" t="s">
        <v>48</v>
      </c>
      <c r="C18" s="9">
        <f>$F$15/5</f>
        <v>27.4</v>
      </c>
      <c r="E18" s="20" t="s">
        <v>97</v>
      </c>
      <c r="F18" s="1">
        <v>40</v>
      </c>
      <c r="G18">
        <f>$F$18*5</f>
        <v>200</v>
      </c>
      <c r="H18" t="s">
        <v>10</v>
      </c>
      <c r="L18" s="35"/>
    </row>
    <row r="19" spans="1:12" ht="12.75">
      <c r="A19" s="52" t="s">
        <v>105</v>
      </c>
      <c r="B19" s="18" t="s">
        <v>49</v>
      </c>
      <c r="C19" s="9">
        <f>(F18*C14*C9/C8)</f>
        <v>10.909090909090908</v>
      </c>
      <c r="E19" s="20" t="s">
        <v>153</v>
      </c>
      <c r="F19" s="1">
        <v>10</v>
      </c>
      <c r="G19">
        <f>$F$19*5</f>
        <v>50</v>
      </c>
      <c r="H19" t="s">
        <v>10</v>
      </c>
      <c r="L19" s="35"/>
    </row>
    <row r="20" spans="1:12" ht="12.75">
      <c r="A20" s="52"/>
      <c r="L20" s="35"/>
    </row>
    <row r="21" spans="1:12" ht="12.75">
      <c r="A21" s="52" t="s">
        <v>106</v>
      </c>
      <c r="B21" s="5" t="s">
        <v>51</v>
      </c>
      <c r="L21" s="35"/>
    </row>
    <row r="22" spans="1:12" ht="12.75">
      <c r="A22" s="52"/>
      <c r="L22" s="35"/>
    </row>
    <row r="23" spans="1:12" ht="12.75">
      <c r="A23" s="60" t="s">
        <v>107</v>
      </c>
      <c r="B23" s="9" t="s">
        <v>101</v>
      </c>
      <c r="C23" s="9">
        <f>$F$15*$C$9/$C$8</f>
        <v>37.36363636363637</v>
      </c>
      <c r="L23" s="35"/>
    </row>
    <row r="24" spans="1:12" ht="12.75">
      <c r="A24" s="60" t="s">
        <v>108</v>
      </c>
      <c r="B24" s="18" t="s">
        <v>49</v>
      </c>
      <c r="C24" s="9">
        <f>$C$14*$C$23/5</f>
        <v>7.4727272727272736</v>
      </c>
      <c r="E24" s="8" t="str">
        <f>IF($F$19-$C$24&gt;0,"ХОРОШО!","УВЕЛИЧИТЬ n тт ВН")</f>
        <v>ХОРОШО!</v>
      </c>
      <c r="L24" s="35"/>
    </row>
    <row r="25" spans="1:12" ht="12.75">
      <c r="A25" s="52"/>
      <c r="L25" s="35"/>
    </row>
    <row r="26" spans="1:12" ht="12.75">
      <c r="A26" s="52" t="s">
        <v>36</v>
      </c>
      <c r="B26" s="5" t="s">
        <v>52</v>
      </c>
      <c r="L26" s="35"/>
    </row>
    <row r="27" spans="1:12" ht="12.75">
      <c r="A27" s="52"/>
      <c r="L27" s="35"/>
    </row>
    <row r="28" spans="1:12" ht="12.75">
      <c r="A28" s="52" t="s">
        <v>109</v>
      </c>
      <c r="B28" s="9" t="s">
        <v>11</v>
      </c>
      <c r="C28" s="14">
        <f>$F$18*5/$F$15</f>
        <v>1.4598540145985401</v>
      </c>
      <c r="E28" s="20" t="s">
        <v>53</v>
      </c>
      <c r="F28" s="1">
        <v>1.46</v>
      </c>
      <c r="G28" s="66" t="s">
        <v>127</v>
      </c>
      <c r="H28" s="66"/>
      <c r="I28" s="66"/>
      <c r="J28" s="66"/>
      <c r="K28" s="66"/>
      <c r="L28" s="64"/>
    </row>
    <row r="29" spans="1:12" ht="12.75">
      <c r="A29" s="52" t="s">
        <v>110</v>
      </c>
      <c r="B29" s="9" t="s">
        <v>12</v>
      </c>
      <c r="C29" s="14">
        <f>($F$28*$F$19*$C$8)/($C$14*$F$18*$C$9)</f>
        <v>1.3383333333333334</v>
      </c>
      <c r="E29" s="20" t="s">
        <v>54</v>
      </c>
      <c r="F29" s="1">
        <v>1.34</v>
      </c>
      <c r="I29" s="66" t="s">
        <v>128</v>
      </c>
      <c r="J29" s="66"/>
      <c r="K29" s="66"/>
      <c r="L29" s="64"/>
    </row>
    <row r="30" spans="1:12" ht="12.75">
      <c r="A30" s="52"/>
      <c r="L30" s="35"/>
    </row>
    <row r="31" spans="1:12" ht="12.75">
      <c r="A31" s="60" t="s">
        <v>111</v>
      </c>
      <c r="B31" s="18" t="s">
        <v>24</v>
      </c>
      <c r="C31" s="9">
        <f>(($F$29*$C$14*($F$12/$F$19)-$F$28*($F$13/$F$18))/($F$29*$C$14*($F$12/$F$19)))</f>
        <v>0.001243781094527687</v>
      </c>
      <c r="E31" s="7" t="str">
        <f>IF(ABS(C31)&lt;0.01,"ХОРОШО! Если&lt;0,01","ПЕРЕСЧИТАТЬ Квр!")</f>
        <v>ХОРОШО! Если&lt;0,01</v>
      </c>
      <c r="J31" s="23"/>
      <c r="L31" s="35"/>
    </row>
    <row r="32" spans="1:12" ht="12.75">
      <c r="A32" s="52"/>
      <c r="B32" s="3"/>
      <c r="E32" s="7"/>
      <c r="L32" s="35"/>
    </row>
    <row r="33" spans="1:12" ht="12.75">
      <c r="A33" s="52" t="s">
        <v>112</v>
      </c>
      <c r="C33" s="20" t="s">
        <v>75</v>
      </c>
      <c r="F33" s="45">
        <v>1</v>
      </c>
      <c r="G33" s="62" t="s">
        <v>74</v>
      </c>
      <c r="H33" s="63"/>
      <c r="I33" s="63"/>
      <c r="J33" s="63"/>
      <c r="K33" s="63"/>
      <c r="L33" s="64"/>
    </row>
    <row r="34" spans="1:12" ht="12.75">
      <c r="A34" s="52" t="s">
        <v>113</v>
      </c>
      <c r="B34" s="18" t="s">
        <v>55</v>
      </c>
      <c r="C34" s="14">
        <f>0.3*$C$14*$F$29*$F$12/$F$19</f>
        <v>1.5071091442482443</v>
      </c>
      <c r="E34" s="20" t="s">
        <v>57</v>
      </c>
      <c r="F34" s="1">
        <v>1.51</v>
      </c>
      <c r="H34" s="62" t="s">
        <v>59</v>
      </c>
      <c r="I34" s="63"/>
      <c r="J34" s="63"/>
      <c r="K34" s="63"/>
      <c r="L34" s="64"/>
    </row>
    <row r="35" spans="1:12" ht="12.75">
      <c r="A35" s="52" t="s">
        <v>114</v>
      </c>
      <c r="B35" s="18" t="s">
        <v>56</v>
      </c>
      <c r="C35" s="14">
        <f>$C$12*(($F$33/$F$18)+($C$14*(1-$F$33)*$C$9)/($F$19*$C$8))</f>
        <v>32.300000000000004</v>
      </c>
      <c r="E35" s="20" t="s">
        <v>58</v>
      </c>
      <c r="F35" s="1">
        <v>32.3</v>
      </c>
      <c r="H35" s="62" t="s">
        <v>60</v>
      </c>
      <c r="I35" s="63"/>
      <c r="J35" s="63"/>
      <c r="K35" s="63"/>
      <c r="L35" s="64"/>
    </row>
    <row r="36" spans="1:12" ht="12.75">
      <c r="A36" s="5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55" t="s">
        <v>98</v>
      </c>
    </row>
    <row r="37" spans="1:12" ht="12.75">
      <c r="A37" s="61" t="s">
        <v>115</v>
      </c>
      <c r="B37" s="34" t="s">
        <v>21</v>
      </c>
      <c r="C37" s="34">
        <f>$F$37*$F$38*$F$39*$C$12</f>
        <v>129.20000000000002</v>
      </c>
      <c r="D37" s="34"/>
      <c r="E37" s="56" t="s">
        <v>13</v>
      </c>
      <c r="F37" s="57">
        <v>1</v>
      </c>
      <c r="G37" s="34"/>
      <c r="H37" s="34"/>
      <c r="I37" s="34"/>
      <c r="J37" s="34"/>
      <c r="K37" s="34"/>
      <c r="L37" s="31"/>
    </row>
    <row r="38" spans="1:12" ht="12.75">
      <c r="A38" s="60" t="s">
        <v>116</v>
      </c>
      <c r="B38" t="s">
        <v>20</v>
      </c>
      <c r="C38">
        <f>($F$8/100)*$C$12</f>
        <v>0</v>
      </c>
      <c r="E38" s="20" t="s">
        <v>14</v>
      </c>
      <c r="F38" s="45">
        <v>1</v>
      </c>
      <c r="G38" s="65" t="s">
        <v>61</v>
      </c>
      <c r="H38" s="63"/>
      <c r="I38" s="63"/>
      <c r="J38" s="63"/>
      <c r="K38" s="63"/>
      <c r="L38" s="64"/>
    </row>
    <row r="39" spans="1:12" ht="12.75">
      <c r="A39" s="60" t="s">
        <v>117</v>
      </c>
      <c r="B39" t="s">
        <v>22</v>
      </c>
      <c r="C39" s="6">
        <f>$C$31*$C$12</f>
        <v>1.6069651741297715</v>
      </c>
      <c r="E39" s="20" t="s">
        <v>15</v>
      </c>
      <c r="F39" s="1">
        <v>0.1</v>
      </c>
      <c r="H39" s="65" t="s">
        <v>62</v>
      </c>
      <c r="I39" s="63"/>
      <c r="J39" s="63"/>
      <c r="K39" s="63"/>
      <c r="L39" s="64"/>
    </row>
    <row r="40" spans="1:12" ht="12.75">
      <c r="A40" s="52" t="s">
        <v>118</v>
      </c>
      <c r="B40" s="9" t="s">
        <v>23</v>
      </c>
      <c r="C40" s="14">
        <f>SUM($C$37:$C$39)</f>
        <v>130.8069651741298</v>
      </c>
      <c r="L40" s="35"/>
    </row>
    <row r="41" spans="1:12" ht="12.75">
      <c r="A41" s="52"/>
      <c r="C41" s="6"/>
      <c r="L41" s="35"/>
    </row>
    <row r="42" spans="1:12" ht="12.75">
      <c r="A42" s="52" t="s">
        <v>119</v>
      </c>
      <c r="B42" s="30" t="s">
        <v>63</v>
      </c>
      <c r="C42" s="48">
        <f>($F$43*$F$28*$C$40)/$F$18</f>
        <v>5.7293450746268855</v>
      </c>
      <c r="D42" s="3" t="s">
        <v>65</v>
      </c>
      <c r="F42" s="1">
        <f>F44*(F35-4)+F34</f>
        <v>6.037999999999999</v>
      </c>
      <c r="L42" s="35"/>
    </row>
    <row r="43" spans="1:12" ht="12.75">
      <c r="A43" s="52"/>
      <c r="B43" s="32" t="s">
        <v>64</v>
      </c>
      <c r="C43" s="49"/>
      <c r="E43" s="20" t="s">
        <v>16</v>
      </c>
      <c r="F43" s="45">
        <v>1.2</v>
      </c>
      <c r="G43" s="46" t="s">
        <v>38</v>
      </c>
      <c r="L43" s="35"/>
    </row>
    <row r="44" spans="1:12" ht="12.75">
      <c r="A44" s="52" t="s">
        <v>120</v>
      </c>
      <c r="B44" s="18" t="s">
        <v>66</v>
      </c>
      <c r="C44" s="14">
        <f>($C$42-$F$34)/($F$35-4)</f>
        <v>0.14909346553451894</v>
      </c>
      <c r="E44" s="20" t="s">
        <v>67</v>
      </c>
      <c r="F44" s="1">
        <v>0.16</v>
      </c>
      <c r="I44" s="5" t="s">
        <v>71</v>
      </c>
      <c r="L44" s="35"/>
    </row>
    <row r="45" spans="1:12" ht="12.75">
      <c r="A45" s="52"/>
      <c r="H45" s="9">
        <v>1</v>
      </c>
      <c r="I45" s="10" t="s">
        <v>72</v>
      </c>
      <c r="J45" s="38"/>
      <c r="K45" s="9">
        <f>$F$18</f>
        <v>40</v>
      </c>
      <c r="L45" s="35"/>
    </row>
    <row r="46" spans="1:12" ht="12.75">
      <c r="A46" s="60" t="s">
        <v>121</v>
      </c>
      <c r="B46" t="s">
        <v>19</v>
      </c>
      <c r="C46" s="6">
        <f>($C$13*$C$14*(1-$F$33)*$C$9)/($F$19*$C$8)+(($F$15*$F$33)/$F$18)</f>
        <v>3.425</v>
      </c>
      <c r="H46" s="9">
        <v>2</v>
      </c>
      <c r="I46" s="10" t="s">
        <v>73</v>
      </c>
      <c r="J46" s="38"/>
      <c r="K46" s="9">
        <f>$F$19</f>
        <v>10</v>
      </c>
      <c r="L46" s="35"/>
    </row>
    <row r="47" spans="1:12" ht="12.75">
      <c r="A47" s="60" t="s">
        <v>122</v>
      </c>
      <c r="B47" s="3" t="s">
        <v>68</v>
      </c>
      <c r="C47" s="6">
        <f>IF(C46&gt;=4,$F$34+$F$44*($C$46-4),F34)</f>
        <v>1.51</v>
      </c>
      <c r="H47" s="9">
        <v>3</v>
      </c>
      <c r="I47" s="10" t="s">
        <v>25</v>
      </c>
      <c r="J47" s="38"/>
      <c r="K47" s="11" t="str">
        <f>$C$10</f>
        <v>у/д-11</v>
      </c>
      <c r="L47" s="35"/>
    </row>
    <row r="48" spans="1:12" ht="12.75">
      <c r="A48" s="60" t="s">
        <v>123</v>
      </c>
      <c r="B48" t="s">
        <v>18</v>
      </c>
      <c r="C48" s="6">
        <f>($C$13*$C$14*$C$9*$F$29)/($C$8*$F$19)</f>
        <v>46.48581818181818</v>
      </c>
      <c r="H48" s="9">
        <v>4</v>
      </c>
      <c r="I48" s="10" t="s">
        <v>76</v>
      </c>
      <c r="J48" s="38"/>
      <c r="K48" s="9">
        <f>$F$28</f>
        <v>1.46</v>
      </c>
      <c r="L48" s="35"/>
    </row>
    <row r="49" spans="1:12" ht="12.75">
      <c r="A49" s="52" t="s">
        <v>124</v>
      </c>
      <c r="B49" s="18" t="s">
        <v>17</v>
      </c>
      <c r="C49" s="14">
        <f>$C$48/$C$47</f>
        <v>30.785310054184226</v>
      </c>
      <c r="H49" s="9">
        <v>5</v>
      </c>
      <c r="I49" s="10" t="s">
        <v>77</v>
      </c>
      <c r="J49" s="38"/>
      <c r="K49" s="9">
        <f>$F$29</f>
        <v>1.34</v>
      </c>
      <c r="L49" s="35"/>
    </row>
    <row r="50" spans="1:12" ht="12.75">
      <c r="A50" s="52"/>
      <c r="C50" s="6"/>
      <c r="L50" s="35"/>
    </row>
    <row r="51" spans="1:12" ht="12.75">
      <c r="A51" s="52" t="s">
        <v>125</v>
      </c>
      <c r="B51" s="18" t="s">
        <v>69</v>
      </c>
      <c r="C51" s="14">
        <f>(3.5*$F$29*$C$14*$F$12)/$F$19</f>
        <v>17.582940016229518</v>
      </c>
      <c r="E51" s="20" t="s">
        <v>102</v>
      </c>
      <c r="F51" s="1">
        <v>17.6</v>
      </c>
      <c r="H51" s="12" t="s">
        <v>78</v>
      </c>
      <c r="L51" s="35"/>
    </row>
    <row r="52" spans="1:12" ht="12.75">
      <c r="A52" s="52" t="s">
        <v>126</v>
      </c>
      <c r="B52" s="18" t="s">
        <v>70</v>
      </c>
      <c r="C52" s="33">
        <f>IF($F$51&gt;=$C$47,$C$48/$F$51,$C$49)</f>
        <v>2.6412396694214872</v>
      </c>
      <c r="H52" s="9">
        <v>1</v>
      </c>
      <c r="I52" s="13" t="s">
        <v>79</v>
      </c>
      <c r="J52" s="38"/>
      <c r="K52" s="9" t="s">
        <v>27</v>
      </c>
      <c r="L52" s="35"/>
    </row>
    <row r="53" spans="1:16" ht="12.75">
      <c r="A53" s="52"/>
      <c r="H53" s="9">
        <v>2</v>
      </c>
      <c r="I53" s="13" t="s">
        <v>69</v>
      </c>
      <c r="J53" s="38"/>
      <c r="K53" s="14">
        <f>$F$51</f>
        <v>17.6</v>
      </c>
      <c r="L53" s="35"/>
      <c r="P53" s="1"/>
    </row>
    <row r="54" spans="1:12" ht="12.75">
      <c r="A54" s="52"/>
      <c r="H54" s="37">
        <v>3</v>
      </c>
      <c r="I54" s="39" t="s">
        <v>80</v>
      </c>
      <c r="J54" s="38"/>
      <c r="K54" s="9">
        <v>0</v>
      </c>
      <c r="L54" s="35"/>
    </row>
    <row r="55" spans="1:12" ht="15.75">
      <c r="A55" s="52"/>
      <c r="H55" s="9">
        <v>4</v>
      </c>
      <c r="I55" s="13" t="s">
        <v>26</v>
      </c>
      <c r="J55" s="38"/>
      <c r="K55" s="18" t="s">
        <v>83</v>
      </c>
      <c r="L55" s="35"/>
    </row>
    <row r="56" spans="1:12" ht="15.75">
      <c r="A56" s="52"/>
      <c r="H56" s="9">
        <v>5</v>
      </c>
      <c r="I56" s="13" t="s">
        <v>81</v>
      </c>
      <c r="J56" s="38"/>
      <c r="K56" s="9">
        <v>12</v>
      </c>
      <c r="L56" s="35"/>
    </row>
    <row r="57" spans="1:12" ht="15.75">
      <c r="A57" s="52"/>
      <c r="H57" s="9">
        <v>6</v>
      </c>
      <c r="I57" s="13" t="s">
        <v>28</v>
      </c>
      <c r="J57" s="38"/>
      <c r="K57" s="18" t="s">
        <v>83</v>
      </c>
      <c r="L57" s="35"/>
    </row>
    <row r="58" spans="1:12" ht="15.75">
      <c r="A58" s="52"/>
      <c r="H58" s="9">
        <v>7</v>
      </c>
      <c r="I58" s="13" t="s">
        <v>82</v>
      </c>
      <c r="J58" s="38"/>
      <c r="K58" s="9">
        <v>10</v>
      </c>
      <c r="L58" s="35"/>
    </row>
    <row r="59" spans="1:12" ht="12.75">
      <c r="A59" s="52"/>
      <c r="L59" s="35"/>
    </row>
    <row r="60" spans="1:12" ht="12.75">
      <c r="A60" s="52"/>
      <c r="H60" s="12" t="s">
        <v>84</v>
      </c>
      <c r="L60" s="35"/>
    </row>
    <row r="61" spans="1:13" ht="12.75">
      <c r="A61" s="52"/>
      <c r="H61" s="9">
        <v>1</v>
      </c>
      <c r="I61" s="13" t="s">
        <v>29</v>
      </c>
      <c r="J61" s="38"/>
      <c r="K61" s="9" t="s">
        <v>27</v>
      </c>
      <c r="L61" s="35"/>
      <c r="M61" s="6"/>
    </row>
    <row r="62" spans="1:12" ht="12.75">
      <c r="A62" s="52"/>
      <c r="H62" s="37">
        <v>2</v>
      </c>
      <c r="I62" s="39" t="s">
        <v>30</v>
      </c>
      <c r="J62" s="38"/>
      <c r="K62" s="15">
        <f>$F$34</f>
        <v>1.51</v>
      </c>
      <c r="L62" s="35"/>
    </row>
    <row r="63" spans="1:12" ht="12.75">
      <c r="A63" s="52"/>
      <c r="H63" s="9">
        <v>3</v>
      </c>
      <c r="I63" s="13" t="s">
        <v>85</v>
      </c>
      <c r="J63" s="38"/>
      <c r="K63" s="15">
        <f>$F$35</f>
        <v>32.3</v>
      </c>
      <c r="L63" s="35"/>
    </row>
    <row r="64" spans="1:12" ht="12.75">
      <c r="A64" s="52"/>
      <c r="H64" s="37">
        <v>4</v>
      </c>
      <c r="I64" s="39" t="s">
        <v>32</v>
      </c>
      <c r="J64" s="38"/>
      <c r="K64" s="9">
        <v>0.2</v>
      </c>
      <c r="L64" s="35"/>
    </row>
    <row r="65" spans="1:12" ht="12.75">
      <c r="A65" s="52"/>
      <c r="H65" s="37">
        <v>5</v>
      </c>
      <c r="I65" s="39" t="s">
        <v>66</v>
      </c>
      <c r="J65" s="38"/>
      <c r="K65" s="9">
        <f>$F$44</f>
        <v>0.16</v>
      </c>
      <c r="L65" s="35"/>
    </row>
    <row r="66" spans="1:12" ht="12.75">
      <c r="A66" s="52"/>
      <c r="H66" s="37">
        <v>6</v>
      </c>
      <c r="I66" s="39" t="s">
        <v>31</v>
      </c>
      <c r="J66" s="38"/>
      <c r="K66" s="9">
        <f>$F$33</f>
        <v>1</v>
      </c>
      <c r="L66" s="35"/>
    </row>
    <row r="67" spans="1:12" ht="15.75">
      <c r="A67" s="52"/>
      <c r="H67" s="9">
        <v>7</v>
      </c>
      <c r="I67" s="13" t="s">
        <v>26</v>
      </c>
      <c r="J67" s="38"/>
      <c r="K67" s="9" t="s">
        <v>27</v>
      </c>
      <c r="L67" s="35"/>
    </row>
    <row r="68" spans="1:12" ht="15.75">
      <c r="A68" s="52"/>
      <c r="H68" s="9">
        <v>8</v>
      </c>
      <c r="I68" s="13" t="s">
        <v>81</v>
      </c>
      <c r="J68" s="38"/>
      <c r="K68" s="9">
        <v>12</v>
      </c>
      <c r="L68" s="35"/>
    </row>
    <row r="69" spans="1:12" ht="15.75">
      <c r="A69" s="52"/>
      <c r="H69" s="9">
        <v>9</v>
      </c>
      <c r="I69" s="13" t="s">
        <v>28</v>
      </c>
      <c r="J69" s="38"/>
      <c r="K69" s="9" t="s">
        <v>27</v>
      </c>
      <c r="L69" s="35"/>
    </row>
    <row r="70" spans="1:12" ht="15.75">
      <c r="A70" s="59"/>
      <c r="B70" s="36"/>
      <c r="C70" s="36"/>
      <c r="D70" s="36"/>
      <c r="E70" s="36"/>
      <c r="F70" s="36"/>
      <c r="G70" s="36"/>
      <c r="H70" s="9">
        <v>10</v>
      </c>
      <c r="I70" s="13" t="s">
        <v>86</v>
      </c>
      <c r="J70" s="38"/>
      <c r="K70" s="9">
        <v>10</v>
      </c>
      <c r="L70" s="55" t="s">
        <v>99</v>
      </c>
    </row>
    <row r="71" spans="1:12" ht="12.75">
      <c r="A71" s="5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1"/>
    </row>
    <row r="72" spans="1:12" ht="12.75">
      <c r="A72" s="51"/>
      <c r="L72" s="35"/>
    </row>
    <row r="73" spans="1:12" ht="12.75">
      <c r="A73" s="51"/>
      <c r="L73" s="35"/>
    </row>
    <row r="74" spans="1:12" ht="12.75">
      <c r="A74" s="51"/>
      <c r="L74" s="35"/>
    </row>
    <row r="75" spans="1:12" ht="18">
      <c r="A75" s="51"/>
      <c r="B75" s="42" t="s">
        <v>87</v>
      </c>
      <c r="C75" s="43"/>
      <c r="H75" s="44" t="s">
        <v>88</v>
      </c>
      <c r="L75" s="35"/>
    </row>
    <row r="76" spans="1:12" ht="12.75">
      <c r="A76" s="51"/>
      <c r="H76" s="40" t="s">
        <v>33</v>
      </c>
      <c r="I76" s="41">
        <f>C48</f>
        <v>46.48581818181818</v>
      </c>
      <c r="J76" s="9"/>
      <c r="K76" s="9"/>
      <c r="L76" s="9"/>
    </row>
    <row r="77" spans="1:12" ht="12.75">
      <c r="A77" s="18" t="s">
        <v>89</v>
      </c>
      <c r="B77" s="18" t="s">
        <v>92</v>
      </c>
      <c r="C77" s="14">
        <f>K53</f>
        <v>17.6</v>
      </c>
      <c r="D77" s="14">
        <f>C77</f>
        <v>17.6</v>
      </c>
      <c r="E77" s="14">
        <f>IF(C77&gt;=E78,C77,E78)</f>
        <v>17.6</v>
      </c>
      <c r="F77" s="14">
        <f>E77</f>
        <v>17.6</v>
      </c>
      <c r="H77" s="40" t="s">
        <v>94</v>
      </c>
      <c r="I77" s="41">
        <f>F51</f>
        <v>17.6</v>
      </c>
      <c r="J77" s="9"/>
      <c r="K77" s="40" t="s">
        <v>96</v>
      </c>
      <c r="L77" s="41">
        <f>C52</f>
        <v>2.6412396694214872</v>
      </c>
    </row>
    <row r="78" spans="1:12" ht="12.75">
      <c r="A78" s="18" t="s">
        <v>90</v>
      </c>
      <c r="B78" s="18" t="s">
        <v>93</v>
      </c>
      <c r="C78" s="14">
        <f>K62</f>
        <v>1.51</v>
      </c>
      <c r="D78" s="14">
        <f>K62</f>
        <v>1.51</v>
      </c>
      <c r="E78" s="14">
        <f>F42</f>
        <v>6.037999999999999</v>
      </c>
      <c r="F78" s="14">
        <f>F42</f>
        <v>6.037999999999999</v>
      </c>
      <c r="H78" s="40" t="s">
        <v>95</v>
      </c>
      <c r="I78" s="41">
        <f>C47</f>
        <v>1.51</v>
      </c>
      <c r="J78" s="9"/>
      <c r="K78" s="40" t="s">
        <v>35</v>
      </c>
      <c r="L78" s="41">
        <f>C49</f>
        <v>30.785310054184226</v>
      </c>
    </row>
    <row r="79" spans="1:12" ht="12.75">
      <c r="A79" s="18" t="s">
        <v>91</v>
      </c>
      <c r="B79" s="9"/>
      <c r="C79" s="14">
        <v>0</v>
      </c>
      <c r="D79" s="14">
        <v>4</v>
      </c>
      <c r="E79" s="14">
        <f>K63</f>
        <v>32.3</v>
      </c>
      <c r="F79" s="14">
        <f>E79+5</f>
        <v>37.3</v>
      </c>
      <c r="H79" s="18" t="s">
        <v>34</v>
      </c>
      <c r="I79" s="14">
        <f>C46</f>
        <v>3.425</v>
      </c>
      <c r="J79" s="9"/>
      <c r="K79" s="9"/>
      <c r="L79" s="9"/>
    </row>
    <row r="80" spans="1:12" ht="12.75">
      <c r="A80" s="51"/>
      <c r="L80" s="35"/>
    </row>
    <row r="81" spans="1:12" ht="12.75">
      <c r="A81" s="51"/>
      <c r="L81" s="35"/>
    </row>
    <row r="82" spans="1:12" ht="12.75">
      <c r="A82" s="51"/>
      <c r="L82" s="35"/>
    </row>
    <row r="83" spans="1:12" ht="12.75">
      <c r="A83" s="51"/>
      <c r="L83" s="35"/>
    </row>
    <row r="84" spans="1:12" ht="12.75">
      <c r="A84" s="51"/>
      <c r="L84" s="35"/>
    </row>
    <row r="85" spans="1:12" ht="12.75">
      <c r="A85" s="51"/>
      <c r="L85" s="35"/>
    </row>
    <row r="86" spans="1:12" ht="12.75">
      <c r="A86" s="51"/>
      <c r="L86" s="35"/>
    </row>
    <row r="87" spans="1:12" ht="12.75">
      <c r="A87" s="51"/>
      <c r="D87" s="22"/>
      <c r="E87" s="23"/>
      <c r="F87" s="23"/>
      <c r="G87" s="23"/>
      <c r="H87" s="23"/>
      <c r="I87" s="23"/>
      <c r="J87" s="23"/>
      <c r="K87" s="23"/>
      <c r="L87" s="35"/>
    </row>
    <row r="88" spans="1:12" ht="12.75">
      <c r="A88" s="51"/>
      <c r="D88" s="22"/>
      <c r="E88" s="22"/>
      <c r="F88" s="23"/>
      <c r="G88" s="23"/>
      <c r="H88" s="23"/>
      <c r="I88" s="23"/>
      <c r="J88" s="23"/>
      <c r="K88" s="23"/>
      <c r="L88" s="35"/>
    </row>
    <row r="89" spans="1:12" ht="12.75">
      <c r="A89" s="51"/>
      <c r="D89" s="23"/>
      <c r="E89" s="23"/>
      <c r="F89" s="23"/>
      <c r="G89" s="23"/>
      <c r="H89" s="23"/>
      <c r="I89" s="23"/>
      <c r="J89" s="23"/>
      <c r="K89" s="23"/>
      <c r="L89" s="35"/>
    </row>
    <row r="90" spans="1:12" ht="12.75">
      <c r="A90" s="51"/>
      <c r="D90" s="23"/>
      <c r="E90" s="24"/>
      <c r="F90" s="23"/>
      <c r="G90" s="23"/>
      <c r="H90" s="23"/>
      <c r="I90" s="23"/>
      <c r="J90" s="23"/>
      <c r="K90" s="23"/>
      <c r="L90" s="35"/>
    </row>
    <row r="91" spans="1:12" ht="12.75">
      <c r="A91" s="51"/>
      <c r="D91" s="23"/>
      <c r="E91" s="25"/>
      <c r="F91" s="23"/>
      <c r="G91" s="23"/>
      <c r="H91" s="23"/>
      <c r="I91" s="23"/>
      <c r="J91" s="23"/>
      <c r="K91" s="23"/>
      <c r="L91" s="35"/>
    </row>
    <row r="92" spans="1:12" ht="12.75">
      <c r="A92" s="51"/>
      <c r="D92" s="23"/>
      <c r="E92" s="25"/>
      <c r="F92" s="23"/>
      <c r="G92" s="23"/>
      <c r="H92" s="23"/>
      <c r="I92" s="23"/>
      <c r="J92" s="23"/>
      <c r="K92" s="23"/>
      <c r="L92" s="35"/>
    </row>
    <row r="93" spans="1:12" ht="12.75">
      <c r="A93" s="51"/>
      <c r="D93" s="23"/>
      <c r="E93" s="25"/>
      <c r="F93" s="26"/>
      <c r="G93" s="23"/>
      <c r="H93" s="23"/>
      <c r="I93" s="23"/>
      <c r="J93" s="23"/>
      <c r="K93" s="23"/>
      <c r="L93" s="35"/>
    </row>
    <row r="94" spans="1:12" ht="12.75">
      <c r="A94" s="51"/>
      <c r="D94" s="23"/>
      <c r="E94" s="25"/>
      <c r="F94" s="23"/>
      <c r="G94" s="23"/>
      <c r="H94" s="23"/>
      <c r="I94" s="23"/>
      <c r="J94" s="23"/>
      <c r="K94" s="23"/>
      <c r="L94" s="35"/>
    </row>
    <row r="95" spans="1:12" ht="12.75">
      <c r="A95" s="51"/>
      <c r="D95" s="23"/>
      <c r="E95" s="25"/>
      <c r="F95" s="23"/>
      <c r="G95" s="23"/>
      <c r="H95" s="23"/>
      <c r="I95" s="23"/>
      <c r="J95" s="23"/>
      <c r="K95" s="23"/>
      <c r="L95" s="35"/>
    </row>
    <row r="96" spans="1:12" ht="12.75">
      <c r="A96" s="51"/>
      <c r="D96" s="23"/>
      <c r="E96" s="23"/>
      <c r="F96" s="23"/>
      <c r="G96" s="23"/>
      <c r="H96" s="23"/>
      <c r="I96" s="23"/>
      <c r="J96" s="23"/>
      <c r="K96" s="23"/>
      <c r="L96" s="35"/>
    </row>
    <row r="97" spans="1:12" ht="12.75">
      <c r="A97" s="51"/>
      <c r="D97" s="23"/>
      <c r="E97" s="12"/>
      <c r="F97" s="23"/>
      <c r="G97" s="23"/>
      <c r="H97" s="23"/>
      <c r="I97" s="23"/>
      <c r="J97" s="23"/>
      <c r="K97" s="23"/>
      <c r="L97" s="35"/>
    </row>
    <row r="98" spans="1:12" ht="12.75">
      <c r="A98" s="51"/>
      <c r="D98" s="23"/>
      <c r="E98" s="27"/>
      <c r="F98" s="23"/>
      <c r="G98" s="23"/>
      <c r="H98" s="23"/>
      <c r="I98" s="23"/>
      <c r="J98" s="23"/>
      <c r="K98" s="23"/>
      <c r="L98" s="35"/>
    </row>
    <row r="99" spans="1:12" ht="12.75">
      <c r="A99" s="51"/>
      <c r="D99" s="23"/>
      <c r="E99" s="27"/>
      <c r="F99" s="28"/>
      <c r="G99" s="23"/>
      <c r="H99" s="23"/>
      <c r="I99" s="23"/>
      <c r="J99" s="23"/>
      <c r="K99" s="23"/>
      <c r="L99" s="35"/>
    </row>
    <row r="100" spans="1:12" ht="12.75">
      <c r="A100" s="51"/>
      <c r="D100" s="23"/>
      <c r="E100" s="27"/>
      <c r="F100" s="23"/>
      <c r="G100" s="23"/>
      <c r="H100" s="23"/>
      <c r="I100" s="23"/>
      <c r="J100" s="23"/>
      <c r="K100" s="23"/>
      <c r="L100" s="35"/>
    </row>
    <row r="101" spans="1:12" ht="12.75">
      <c r="A101" s="51"/>
      <c r="D101" s="23"/>
      <c r="E101" s="27"/>
      <c r="F101" s="23"/>
      <c r="G101" s="23"/>
      <c r="H101" s="23"/>
      <c r="I101" s="23"/>
      <c r="J101" s="23"/>
      <c r="K101" s="23"/>
      <c r="L101" s="35"/>
    </row>
    <row r="102" spans="1:12" ht="12.75">
      <c r="A102" s="51"/>
      <c r="D102" s="23"/>
      <c r="E102" s="27"/>
      <c r="F102" s="23"/>
      <c r="G102" s="23"/>
      <c r="H102" s="23"/>
      <c r="I102" s="23"/>
      <c r="J102" s="23"/>
      <c r="K102" s="23"/>
      <c r="L102" s="35"/>
    </row>
    <row r="103" spans="1:12" ht="12.75">
      <c r="A103" s="51"/>
      <c r="D103" s="23"/>
      <c r="E103" s="27"/>
      <c r="F103" s="23"/>
      <c r="G103" s="23"/>
      <c r="H103" s="23"/>
      <c r="I103" s="23"/>
      <c r="J103" s="23"/>
      <c r="K103" s="23"/>
      <c r="L103" s="35"/>
    </row>
    <row r="104" spans="1:12" ht="12.75">
      <c r="A104" s="51"/>
      <c r="D104" s="23"/>
      <c r="E104" s="27"/>
      <c r="F104" s="23"/>
      <c r="G104" s="23"/>
      <c r="H104" s="23"/>
      <c r="I104" s="23"/>
      <c r="J104" s="23"/>
      <c r="K104" s="23"/>
      <c r="L104" s="35"/>
    </row>
    <row r="105" spans="1:12" ht="12.75">
      <c r="A105" s="51"/>
      <c r="D105" s="23"/>
      <c r="E105" s="23"/>
      <c r="F105" s="23"/>
      <c r="G105" s="23"/>
      <c r="H105" s="23"/>
      <c r="I105" s="23"/>
      <c r="J105" s="23"/>
      <c r="K105" s="23"/>
      <c r="L105" s="35"/>
    </row>
    <row r="106" spans="1:12" ht="12.75">
      <c r="A106" s="53"/>
      <c r="B106" s="36"/>
      <c r="C106" s="36"/>
      <c r="D106" s="36"/>
      <c r="E106" s="54"/>
      <c r="F106" s="36"/>
      <c r="G106" s="36"/>
      <c r="H106" s="36"/>
      <c r="I106" s="36"/>
      <c r="J106" s="36"/>
      <c r="K106" s="36"/>
      <c r="L106" s="55" t="s">
        <v>100</v>
      </c>
    </row>
    <row r="107" spans="1:12" ht="12.75">
      <c r="A107" s="50"/>
      <c r="B107" s="34"/>
      <c r="C107" s="34"/>
      <c r="D107" s="34"/>
      <c r="E107" s="67"/>
      <c r="F107" s="34"/>
      <c r="G107" s="34"/>
      <c r="H107" s="34"/>
      <c r="I107" s="34"/>
      <c r="J107" s="34"/>
      <c r="K107" s="34"/>
      <c r="L107" s="31"/>
    </row>
    <row r="108" spans="1:12" ht="12.75">
      <c r="A108" s="51"/>
      <c r="D108" s="23"/>
      <c r="E108" s="27"/>
      <c r="F108" s="29"/>
      <c r="G108" s="23"/>
      <c r="H108" s="23"/>
      <c r="I108" s="23"/>
      <c r="J108" s="23"/>
      <c r="K108" s="23"/>
      <c r="L108" s="35"/>
    </row>
    <row r="109" spans="1:12" ht="12.75">
      <c r="A109" s="51"/>
      <c r="D109" s="23"/>
      <c r="E109" s="27"/>
      <c r="F109" s="29"/>
      <c r="G109" s="23"/>
      <c r="H109" s="23"/>
      <c r="I109" s="23"/>
      <c r="J109" s="23"/>
      <c r="K109" s="23"/>
      <c r="L109" s="35"/>
    </row>
    <row r="110" spans="1:12" ht="12.75">
      <c r="A110" s="68">
        <v>1</v>
      </c>
      <c r="B110" s="3" t="s">
        <v>131</v>
      </c>
      <c r="D110" s="23"/>
      <c r="E110" s="27"/>
      <c r="F110" s="23"/>
      <c r="G110" s="23"/>
      <c r="H110" s="23"/>
      <c r="I110" s="23"/>
      <c r="J110" s="23"/>
      <c r="K110" s="23"/>
      <c r="L110" s="35"/>
    </row>
    <row r="111" spans="1:12" ht="12.75">
      <c r="A111" s="68"/>
      <c r="B111" s="3" t="s">
        <v>132</v>
      </c>
      <c r="D111" s="23"/>
      <c r="E111" s="27"/>
      <c r="F111" s="23"/>
      <c r="G111" s="23"/>
      <c r="H111" s="23"/>
      <c r="I111" s="23"/>
      <c r="J111" s="23"/>
      <c r="K111" s="23"/>
      <c r="L111" s="35"/>
    </row>
    <row r="112" spans="1:12" ht="12.75">
      <c r="A112" s="68"/>
      <c r="B112" s="3" t="s">
        <v>133</v>
      </c>
      <c r="D112" s="23"/>
      <c r="E112" s="27"/>
      <c r="F112" s="23"/>
      <c r="G112" s="23"/>
      <c r="H112" s="23"/>
      <c r="I112" s="23"/>
      <c r="J112" s="23"/>
      <c r="K112" s="23"/>
      <c r="L112" s="35"/>
    </row>
    <row r="113" spans="1:12" ht="12.75">
      <c r="A113" s="68"/>
      <c r="B113" s="46" t="s">
        <v>134</v>
      </c>
      <c r="D113" s="23"/>
      <c r="E113" s="27"/>
      <c r="F113" s="23"/>
      <c r="G113" s="23"/>
      <c r="H113" s="23"/>
      <c r="I113" s="23"/>
      <c r="J113" s="23"/>
      <c r="K113" s="23"/>
      <c r="L113" s="35"/>
    </row>
    <row r="114" spans="1:12" ht="12.75">
      <c r="A114" s="68"/>
      <c r="B114" s="3" t="s">
        <v>135</v>
      </c>
      <c r="D114" s="23"/>
      <c r="E114" s="27"/>
      <c r="F114" s="23"/>
      <c r="G114" s="23"/>
      <c r="H114" s="23"/>
      <c r="I114" s="23"/>
      <c r="J114" s="23"/>
      <c r="K114" s="23"/>
      <c r="L114" s="35"/>
    </row>
    <row r="115" spans="1:12" ht="12.75">
      <c r="A115" s="68"/>
      <c r="B115" s="3" t="s">
        <v>136</v>
      </c>
      <c r="D115" s="23"/>
      <c r="E115" s="27"/>
      <c r="F115" s="23"/>
      <c r="G115" s="23"/>
      <c r="H115" s="23"/>
      <c r="I115" s="23"/>
      <c r="J115" s="23"/>
      <c r="K115" s="23"/>
      <c r="L115" s="35"/>
    </row>
    <row r="116" spans="1:12" ht="12.75">
      <c r="A116" s="68"/>
      <c r="B116" s="3" t="s">
        <v>137</v>
      </c>
      <c r="D116" s="23"/>
      <c r="E116" s="27"/>
      <c r="F116" s="23"/>
      <c r="G116" s="23"/>
      <c r="H116" s="23"/>
      <c r="I116" s="23"/>
      <c r="J116" s="23"/>
      <c r="K116" s="23"/>
      <c r="L116" s="35"/>
    </row>
    <row r="117" spans="1:12" ht="12.75">
      <c r="A117" s="68">
        <v>2</v>
      </c>
      <c r="B117" s="3" t="s">
        <v>138</v>
      </c>
      <c r="D117" s="23"/>
      <c r="E117" s="23"/>
      <c r="F117" s="23"/>
      <c r="G117" s="23"/>
      <c r="H117" s="23"/>
      <c r="I117" s="23"/>
      <c r="J117" s="23"/>
      <c r="K117" s="23"/>
      <c r="L117" s="35"/>
    </row>
    <row r="118" spans="1:12" ht="12.75">
      <c r="A118" s="68"/>
      <c r="B118" s="3" t="s">
        <v>139</v>
      </c>
      <c r="D118" s="23"/>
      <c r="E118" s="23"/>
      <c r="F118" s="23"/>
      <c r="G118" s="23"/>
      <c r="H118" s="23"/>
      <c r="I118" s="23"/>
      <c r="J118" s="23"/>
      <c r="K118" s="23"/>
      <c r="L118" s="35"/>
    </row>
    <row r="119" spans="1:12" ht="12.75">
      <c r="A119" s="68"/>
      <c r="B119" s="3" t="s">
        <v>140</v>
      </c>
      <c r="L119" s="35"/>
    </row>
    <row r="120" spans="1:12" ht="12.75">
      <c r="A120" s="68"/>
      <c r="B120" s="3" t="s">
        <v>141</v>
      </c>
      <c r="L120" s="35"/>
    </row>
    <row r="121" spans="1:12" ht="12.75">
      <c r="A121" s="68">
        <v>3</v>
      </c>
      <c r="B121" s="3" t="s">
        <v>142</v>
      </c>
      <c r="L121" s="35"/>
    </row>
    <row r="122" spans="1:12" ht="12.75">
      <c r="A122" s="68"/>
      <c r="B122" s="3" t="s">
        <v>152</v>
      </c>
      <c r="L122" s="35"/>
    </row>
    <row r="123" spans="1:12" ht="12.75">
      <c r="A123" s="68">
        <v>4</v>
      </c>
      <c r="B123" s="3" t="s">
        <v>143</v>
      </c>
      <c r="L123" s="35"/>
    </row>
    <row r="124" spans="1:12" ht="12.75">
      <c r="A124" s="68"/>
      <c r="B124" s="3" t="s">
        <v>144</v>
      </c>
      <c r="L124" s="35"/>
    </row>
    <row r="125" spans="1:12" ht="12.75">
      <c r="A125" s="68"/>
      <c r="B125" s="3" t="s">
        <v>145</v>
      </c>
      <c r="L125" s="35"/>
    </row>
    <row r="126" spans="1:12" ht="12.75">
      <c r="A126" s="68"/>
      <c r="B126" s="3" t="s">
        <v>146</v>
      </c>
      <c r="L126" s="35"/>
    </row>
    <row r="127" spans="1:12" ht="12.75">
      <c r="A127" s="68"/>
      <c r="B127" s="3" t="s">
        <v>147</v>
      </c>
      <c r="L127" s="35"/>
    </row>
    <row r="128" spans="1:12" ht="12.75">
      <c r="A128" s="68"/>
      <c r="B128" s="3" t="s">
        <v>148</v>
      </c>
      <c r="L128" s="35"/>
    </row>
    <row r="129" spans="1:12" ht="12.75">
      <c r="A129" s="68"/>
      <c r="B129" s="3" t="s">
        <v>149</v>
      </c>
      <c r="L129" s="35"/>
    </row>
    <row r="130" spans="1:12" ht="12.75">
      <c r="A130" s="68"/>
      <c r="B130" s="3" t="s">
        <v>151</v>
      </c>
      <c r="L130" s="35"/>
    </row>
    <row r="131" spans="1:12" ht="12.75">
      <c r="A131" s="68"/>
      <c r="B131" t="s">
        <v>150</v>
      </c>
      <c r="L131" s="35"/>
    </row>
    <row r="132" spans="1:12" ht="12.75">
      <c r="A132" s="68"/>
      <c r="L132" s="35"/>
    </row>
    <row r="133" spans="1:12" ht="12.75">
      <c r="A133" s="68"/>
      <c r="L133" s="35"/>
    </row>
    <row r="134" spans="1:12" ht="12.75">
      <c r="A134" s="68"/>
      <c r="L134" s="35"/>
    </row>
    <row r="135" spans="1:12" ht="12.75">
      <c r="A135" s="68"/>
      <c r="L135" s="35"/>
    </row>
    <row r="136" spans="1:12" ht="12.75">
      <c r="A136" s="68"/>
      <c r="L136" s="35"/>
    </row>
    <row r="137" spans="1:12" ht="12.75">
      <c r="A137" s="68"/>
      <c r="L137" s="35"/>
    </row>
    <row r="138" spans="1:12" ht="12.75">
      <c r="A138" s="68"/>
      <c r="L138" s="35"/>
    </row>
    <row r="139" spans="1:12" ht="12.75">
      <c r="A139" s="68"/>
      <c r="L139" s="35"/>
    </row>
    <row r="140" spans="1:12" ht="12.75">
      <c r="A140" s="68"/>
      <c r="L140" s="35"/>
    </row>
    <row r="141" spans="1:12" ht="12.75">
      <c r="A141" s="68"/>
      <c r="L141" s="35"/>
    </row>
    <row r="142" spans="1:12" ht="12.75">
      <c r="A142" s="69"/>
      <c r="B142" s="36"/>
      <c r="C142" s="36"/>
      <c r="D142" s="36"/>
      <c r="E142" s="36"/>
      <c r="F142" s="36"/>
      <c r="G142" s="36"/>
      <c r="H142" s="36"/>
      <c r="I142" s="36"/>
      <c r="J142" s="36"/>
      <c r="K142" s="36" t="s">
        <v>129</v>
      </c>
      <c r="L142" s="55" t="s">
        <v>130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</cp:lastModifiedBy>
  <cp:lastPrinted>2013-08-20T11:38:21Z</cp:lastPrinted>
  <dcterms:created xsi:type="dcterms:W3CDTF">1996-10-08T23:32:33Z</dcterms:created>
  <dcterms:modified xsi:type="dcterms:W3CDTF">2013-08-21T09:29:29Z</dcterms:modified>
  <cp:category/>
  <cp:version/>
  <cp:contentType/>
  <cp:contentStatus/>
</cp:coreProperties>
</file>